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5E053D2-DCA8-456B-A98C-771A27D22C55}" xr6:coauthVersionLast="47" xr6:coauthVersionMax="47" xr10:uidLastSave="{00000000-0000-0000-0000-000000000000}"/>
  <bookViews>
    <workbookView xWindow="2424" yWindow="2880" windowWidth="17280" windowHeight="8964" xr2:uid="{00000000-000D-0000-FFFF-FFFF00000000}"/>
  </bookViews>
  <sheets>
    <sheet name="Obračun plać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D10" i="5"/>
  <c r="D12" i="5" s="1"/>
  <c r="D13" i="5" s="1"/>
  <c r="D11" i="5"/>
  <c r="D17" i="5"/>
  <c r="D23" i="5"/>
  <c r="D24" i="5"/>
  <c r="C23" i="5"/>
  <c r="C24" i="5" s="1"/>
  <c r="C17" i="5"/>
  <c r="C10" i="5"/>
  <c r="H22" i="5"/>
  <c r="H21" i="5"/>
  <c r="H19" i="5"/>
  <c r="H18" i="5"/>
  <c r="H17" i="5"/>
  <c r="H15" i="5"/>
  <c r="H14" i="5"/>
  <c r="H13" i="5"/>
  <c r="H12" i="5"/>
  <c r="H11" i="5"/>
  <c r="H10" i="5"/>
  <c r="H9" i="5"/>
  <c r="D18" i="5" l="1"/>
  <c r="D19" i="5" s="1"/>
  <c r="D21" i="5" s="1"/>
  <c r="D22" i="5" s="1"/>
  <c r="C12" i="5"/>
  <c r="C13" i="5" s="1"/>
  <c r="C18" i="5" l="1"/>
  <c r="C19" i="5" s="1"/>
  <c r="C21" i="5" s="1"/>
  <c r="C22" i="5" s="1"/>
</calcChain>
</file>

<file path=xl/sharedStrings.xml><?xml version="1.0" encoding="utf-8"?>
<sst xmlns="http://schemas.openxmlformats.org/spreadsheetml/2006/main" count="57" uniqueCount="57">
  <si>
    <t xml:space="preserve">Osnovni osobni odbitak iznosi </t>
  </si>
  <si>
    <t xml:space="preserve">Osnovica za uzdržavane članove i djecu iznosi </t>
  </si>
  <si>
    <t>Dijete</t>
  </si>
  <si>
    <t>koeficijent</t>
  </si>
  <si>
    <t>Osobni odbitak</t>
  </si>
  <si>
    <t>D1</t>
  </si>
  <si>
    <t>1. MO 15 %</t>
  </si>
  <si>
    <t>15 % od bruto iznosa</t>
  </si>
  <si>
    <t>D2</t>
  </si>
  <si>
    <t>2. MO 5 %</t>
  </si>
  <si>
    <t>5 % od bruto iznosa</t>
  </si>
  <si>
    <t>D3</t>
  </si>
  <si>
    <t>Doprinosi za MIROVINSKO OSIGURANJE (iz plaće) ukupno</t>
  </si>
  <si>
    <t>1. MO + 2. MO</t>
  </si>
  <si>
    <t>D4</t>
  </si>
  <si>
    <t>DOHODAK</t>
  </si>
  <si>
    <t>bruto - MO ukupno</t>
  </si>
  <si>
    <t>D5</t>
  </si>
  <si>
    <t>D6</t>
  </si>
  <si>
    <t>POREZNA OSNOVICA</t>
  </si>
  <si>
    <t>dohodak - osobni odbitak</t>
  </si>
  <si>
    <t>D7</t>
  </si>
  <si>
    <t>POREZ 20 %</t>
  </si>
  <si>
    <t>D8</t>
  </si>
  <si>
    <t>D9</t>
  </si>
  <si>
    <t>Udržavani član</t>
  </si>
  <si>
    <t>Doprinosi za ZDRAVSTVENO OSIGURANJE (na plaću) 0 % ili 16,5 %</t>
  </si>
  <si>
    <t>bruto + doprinosi na plaću</t>
  </si>
  <si>
    <t>Porezni razredi za stope poreza:</t>
  </si>
  <si>
    <t>Doprinosi NA plaću (doprinosi koje će poslodavac uplatiti za svakog djelatnika)</t>
  </si>
  <si>
    <t>POREZ 30 %</t>
  </si>
  <si>
    <t>NETO PLAĆA</t>
  </si>
  <si>
    <t>16,5 % na bruto</t>
  </si>
  <si>
    <t>Invalidnost manja od 100 %</t>
  </si>
  <si>
    <t>POREZ (ukupno)</t>
  </si>
  <si>
    <t>Invalidnost 100 % ili korištenje prava na doplatak ili njegu….</t>
  </si>
  <si>
    <t>doprinos za zdravstveno osiguranje (16,5 %)</t>
  </si>
  <si>
    <t>BRUTO 2 = ukupan trošak plaće</t>
  </si>
  <si>
    <t>OBRAČUN PLAĆE -od bruto do neto</t>
  </si>
  <si>
    <t>Proračunska tablica za nastavni predmet:Računovodstvo proizvodnje i trgovine i Vježbenička tvrtka</t>
  </si>
  <si>
    <t>OSOBNI ODBITAK</t>
  </si>
  <si>
    <t>vlastiti faktor</t>
  </si>
  <si>
    <t>uzdržavani član</t>
  </si>
  <si>
    <t>djeca</t>
  </si>
  <si>
    <t>Koeficijent osobnog odbitka</t>
  </si>
  <si>
    <t>30 % - na osnovicu iznad 4,200,00 eura</t>
  </si>
  <si>
    <t>20 % - na osnovicu do 4.200,00 eura (0 eura - 4.200,00 eura)</t>
  </si>
  <si>
    <t>UKUPNI OSOBNI ODBITAK</t>
  </si>
  <si>
    <t>20 % na iznos do 4.200,00 eura</t>
  </si>
  <si>
    <t>30 % od iznosa iznad 4.200,00 eura</t>
  </si>
  <si>
    <t>Vinkovci- porez na dohodak 20% do 4.200,00 eura</t>
  </si>
  <si>
    <t>Vinkovci- porez na dohodak 30% više od  4.200,00 eura</t>
  </si>
  <si>
    <t xml:space="preserve">dohodak - ukupan porez </t>
  </si>
  <si>
    <t>BRUTO PLAĆA</t>
  </si>
  <si>
    <t>Ako je bruto plaća od 700,01 - 1.300,00  iznos osnovice raćunamo 0,5x(1.300,00 - osnovica)</t>
  </si>
  <si>
    <t>Ako je bruto plaća 700,00 eura iznos olakšice iznosi 300,00 eura (700,00-300,00=400,00)</t>
  </si>
  <si>
    <t>1.300.01 i više nema olakšice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</si>
</sst>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kn-41A]_-;\-* #,##0.00\ [$kn-41A]_-;_-* &quot;-&quot;??\ [$kn-41A]_-;_-@_-"/>
    <numFmt numFmtId="166" formatCode="&quot;€&quot;\ #,##0.00"/>
    <numFmt numFmtId="167" formatCode="#,##0.00\ &quot;kn&quot;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2" applyFont="1" applyAlignment="1">
      <alignment vertical="center" wrapText="1"/>
    </xf>
    <xf numFmtId="0" fontId="4" fillId="0" borderId="0" xfId="2"/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/>
    </xf>
    <xf numFmtId="0" fontId="6" fillId="0" borderId="0" xfId="3"/>
    <xf numFmtId="0" fontId="4" fillId="0" borderId="3" xfId="2" applyBorder="1"/>
    <xf numFmtId="0" fontId="4" fillId="0" borderId="4" xfId="2" applyBorder="1"/>
    <xf numFmtId="0" fontId="7" fillId="0" borderId="0" xfId="3" applyFont="1" applyAlignment="1">
      <alignment horizontal="left" vertical="center"/>
    </xf>
    <xf numFmtId="0" fontId="8" fillId="0" borderId="0" xfId="2" applyFont="1"/>
    <xf numFmtId="0" fontId="9" fillId="0" borderId="5" xfId="2" applyFont="1" applyBorder="1" applyAlignment="1">
      <alignment horizontal="left" vertical="center"/>
    </xf>
    <xf numFmtId="164" fontId="4" fillId="0" borderId="0" xfId="2" applyNumberFormat="1"/>
    <xf numFmtId="0" fontId="4" fillId="0" borderId="6" xfId="2" applyBorder="1"/>
    <xf numFmtId="0" fontId="6" fillId="0" borderId="0" xfId="3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164" fontId="4" fillId="0" borderId="8" xfId="2" applyNumberFormat="1" applyBorder="1" applyAlignment="1">
      <alignment horizontal="center" vertical="center"/>
    </xf>
    <xf numFmtId="0" fontId="10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/>
    </xf>
    <xf numFmtId="165" fontId="11" fillId="0" borderId="8" xfId="3" applyNumberFormat="1" applyFont="1" applyBorder="1" applyAlignment="1">
      <alignment horizontal="center" vertical="center"/>
    </xf>
    <xf numFmtId="165" fontId="12" fillId="0" borderId="8" xfId="4" applyNumberFormat="1" applyFont="1" applyBorder="1" applyAlignment="1">
      <alignment horizontal="center"/>
    </xf>
    <xf numFmtId="165" fontId="0" fillId="0" borderId="0" xfId="4" applyNumberFormat="1" applyFont="1"/>
    <xf numFmtId="44" fontId="0" fillId="0" borderId="0" xfId="4" applyFont="1"/>
    <xf numFmtId="0" fontId="9" fillId="0" borderId="8" xfId="2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/>
    </xf>
    <xf numFmtId="166" fontId="13" fillId="2" borderId="8" xfId="3" applyNumberFormat="1" applyFont="1" applyFill="1" applyBorder="1" applyAlignment="1">
      <alignment horizontal="center" vertical="center"/>
    </xf>
    <xf numFmtId="166" fontId="0" fillId="2" borderId="8" xfId="4" applyNumberFormat="1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166" fontId="13" fillId="3" borderId="8" xfId="4" applyNumberFormat="1" applyFont="1" applyFill="1" applyBorder="1" applyAlignment="1">
      <alignment horizontal="center" vertical="center"/>
    </xf>
    <xf numFmtId="44" fontId="4" fillId="0" borderId="0" xfId="2" applyNumberFormat="1"/>
    <xf numFmtId="0" fontId="5" fillId="3" borderId="8" xfId="2" applyFont="1" applyFill="1" applyBorder="1" applyAlignment="1">
      <alignment horizontal="left" vertical="center"/>
    </xf>
    <xf numFmtId="0" fontId="5" fillId="0" borderId="8" xfId="2" applyFont="1" applyBorder="1" applyAlignment="1">
      <alignment horizontal="left" vertical="center" wrapText="1"/>
    </xf>
    <xf numFmtId="166" fontId="13" fillId="0" borderId="8" xfId="4" applyNumberFormat="1" applyFont="1" applyBorder="1" applyAlignment="1">
      <alignment horizontal="center" vertical="center"/>
    </xf>
    <xf numFmtId="167" fontId="4" fillId="0" borderId="0" xfId="2" applyNumberFormat="1"/>
    <xf numFmtId="0" fontId="10" fillId="4" borderId="8" xfId="2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left" vertical="center" wrapText="1"/>
    </xf>
    <xf numFmtId="166" fontId="13" fillId="4" borderId="8" xfId="4" applyNumberFormat="1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left" vertical="center" wrapText="1"/>
    </xf>
    <xf numFmtId="0" fontId="5" fillId="5" borderId="8" xfId="2" applyFont="1" applyFill="1" applyBorder="1" applyAlignment="1">
      <alignment horizontal="left" vertical="center" wrapText="1"/>
    </xf>
    <xf numFmtId="166" fontId="13" fillId="5" borderId="8" xfId="3" applyNumberFormat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5" fillId="6" borderId="8" xfId="2" applyFont="1" applyFill="1" applyBorder="1" applyAlignment="1">
      <alignment horizontal="left" vertical="center" wrapText="1"/>
    </xf>
    <xf numFmtId="166" fontId="13" fillId="6" borderId="8" xfId="3" applyNumberFormat="1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left" vertical="center" wrapText="1"/>
    </xf>
    <xf numFmtId="0" fontId="5" fillId="7" borderId="8" xfId="2" applyFont="1" applyFill="1" applyBorder="1" applyAlignment="1">
      <alignment horizontal="left" vertical="center" wrapText="1"/>
    </xf>
    <xf numFmtId="166" fontId="13" fillId="7" borderId="8" xfId="3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3" fillId="0" borderId="0" xfId="2" applyFont="1"/>
    <xf numFmtId="0" fontId="9" fillId="0" borderId="9" xfId="2" applyFont="1" applyBorder="1" applyAlignment="1">
      <alignment horizontal="left" vertical="center"/>
    </xf>
    <xf numFmtId="0" fontId="4" fillId="0" borderId="10" xfId="2" applyBorder="1"/>
    <xf numFmtId="0" fontId="4" fillId="0" borderId="11" xfId="2" applyBorder="1"/>
    <xf numFmtId="0" fontId="4" fillId="0" borderId="0" xfId="2" applyAlignment="1">
      <alignment wrapText="1"/>
    </xf>
    <xf numFmtId="0" fontId="5" fillId="0" borderId="0" xfId="2" applyFont="1" applyAlignment="1">
      <alignment horizontal="center" vertical="center" wrapText="1"/>
    </xf>
    <xf numFmtId="44" fontId="5" fillId="0" borderId="0" xfId="2" applyNumberFormat="1" applyFont="1" applyAlignment="1">
      <alignment horizontal="center" vertical="center" wrapText="1"/>
    </xf>
    <xf numFmtId="44" fontId="5" fillId="0" borderId="0" xfId="4" applyFont="1" applyAlignment="1">
      <alignment horizontal="center" vertical="center" wrapText="1"/>
    </xf>
    <xf numFmtId="10" fontId="0" fillId="0" borderId="0" xfId="5" applyNumberFormat="1" applyFont="1"/>
    <xf numFmtId="0" fontId="5" fillId="0" borderId="8" xfId="6" applyFont="1" applyBorder="1" applyAlignment="1">
      <alignment horizontal="left" vertical="center" wrapText="1"/>
    </xf>
    <xf numFmtId="9" fontId="4" fillId="0" borderId="8" xfId="1" applyFont="1" applyBorder="1" applyAlignment="1">
      <alignment horizontal="center" vertical="center"/>
    </xf>
    <xf numFmtId="9" fontId="4" fillId="0" borderId="8" xfId="2" applyNumberForma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166" fontId="4" fillId="0" borderId="8" xfId="2" applyNumberFormat="1" applyBorder="1" applyAlignment="1">
      <alignment horizontal="center" vertical="center"/>
    </xf>
    <xf numFmtId="0" fontId="2" fillId="0" borderId="2" xfId="2" applyFont="1" applyBorder="1"/>
    <xf numFmtId="0" fontId="10" fillId="7" borderId="0" xfId="2" applyFont="1" applyFill="1" applyAlignment="1">
      <alignment horizontal="left" vertical="center" wrapText="1"/>
    </xf>
    <xf numFmtId="0" fontId="5" fillId="7" borderId="0" xfId="2" applyFont="1" applyFill="1" applyAlignment="1">
      <alignment horizontal="left" vertical="center" wrapText="1"/>
    </xf>
    <xf numFmtId="166" fontId="13" fillId="7" borderId="0" xfId="3" applyNumberFormat="1" applyFont="1" applyFill="1" applyBorder="1" applyAlignment="1">
      <alignment horizontal="center" vertical="center"/>
    </xf>
    <xf numFmtId="0" fontId="2" fillId="0" borderId="0" xfId="2" applyFont="1"/>
    <xf numFmtId="0" fontId="2" fillId="0" borderId="8" xfId="2" applyFont="1" applyBorder="1" applyAlignment="1">
      <alignment horizontal="center" vertical="center"/>
    </xf>
    <xf numFmtId="0" fontId="1" fillId="0" borderId="0" xfId="3" applyFont="1" applyAlignment="1">
      <alignment wrapText="1"/>
    </xf>
    <xf numFmtId="0" fontId="5" fillId="0" borderId="1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</cellXfs>
  <cellStyles count="10">
    <cellStyle name="Hiperveza" xfId="3" builtinId="8"/>
    <cellStyle name="Hiperveza 2" xfId="7" xr:uid="{3A8C9CCF-C3F8-4C7D-A957-5122C113B8B5}"/>
    <cellStyle name="Normalno" xfId="0" builtinId="0"/>
    <cellStyle name="Normalno 2" xfId="2" xr:uid="{18657920-AF9E-4CC2-97AE-020BF78AF3C2}"/>
    <cellStyle name="Normalno 2 2 2" xfId="6" xr:uid="{D037D570-44A3-423E-B36E-709398E8E34B}"/>
    <cellStyle name="Postotak" xfId="1" builtinId="5"/>
    <cellStyle name="Postotak 2" xfId="5" xr:uid="{D1141531-B6EE-432F-8794-5DD788CC55DC}"/>
    <cellStyle name="Valuta 2" xfId="4" xr:uid="{E9036124-2F22-41FD-8CDC-31973CEC626D}"/>
    <cellStyle name="Valuta 2 2 2" xfId="8" xr:uid="{F5E50F1A-F51A-44FD-9FA0-14EBBF3ECB18}"/>
    <cellStyle name="Zarez 2" xfId="9" xr:uid="{1D5007A1-3093-4E56-9D22-F79A75CC7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85A48-CCDC-4FFB-9B57-9FA350B3F3F2}">
  <dimension ref="A1:K46"/>
  <sheetViews>
    <sheetView tabSelected="1" topLeftCell="A3" zoomScale="70" zoomScaleNormal="70" workbookViewId="0">
      <selection activeCell="C10" sqref="C10"/>
    </sheetView>
  </sheetViews>
  <sheetFormatPr defaultColWidth="8.6640625" defaultRowHeight="14.4" x14ac:dyDescent="0.3"/>
  <cols>
    <col min="1" max="1" width="23.6640625" style="2" customWidth="1"/>
    <col min="2" max="2" width="19.6640625" style="2" customWidth="1"/>
    <col min="3" max="3" width="15.33203125" style="2" customWidth="1"/>
    <col min="4" max="5" width="13.33203125" style="2" bestFit="1" customWidth="1"/>
    <col min="6" max="6" width="26.6640625" style="2" customWidth="1"/>
    <col min="7" max="7" width="11.33203125" style="2" customWidth="1"/>
    <col min="8" max="8" width="13.5546875" style="2" bestFit="1" customWidth="1"/>
    <col min="9" max="9" width="10.33203125" style="2" bestFit="1" customWidth="1"/>
    <col min="10" max="16384" width="8.6640625" style="2"/>
  </cols>
  <sheetData>
    <row r="1" spans="1:11" ht="14.7" customHeight="1" x14ac:dyDescent="0.3">
      <c r="A1" s="74" t="s">
        <v>38</v>
      </c>
      <c r="B1" s="74"/>
      <c r="C1" s="74"/>
      <c r="D1" s="74"/>
      <c r="E1" s="74"/>
      <c r="F1" s="1"/>
      <c r="G1" s="1"/>
      <c r="H1" s="1"/>
      <c r="I1" s="1"/>
    </row>
    <row r="2" spans="1:11" x14ac:dyDescent="0.3">
      <c r="A2" s="75"/>
      <c r="B2" s="75"/>
      <c r="C2" s="75"/>
      <c r="D2" s="75"/>
      <c r="E2" s="75"/>
      <c r="F2" s="4"/>
      <c r="G2" s="1"/>
      <c r="H2" s="1"/>
      <c r="I2" s="1"/>
    </row>
    <row r="3" spans="1:11" x14ac:dyDescent="0.3">
      <c r="A3" s="75"/>
      <c r="B3" s="75"/>
      <c r="C3" s="75"/>
      <c r="D3" s="75"/>
      <c r="E3" s="75"/>
      <c r="F3" s="5"/>
      <c r="G3" s="1"/>
      <c r="H3" s="1"/>
      <c r="I3" s="1"/>
    </row>
    <row r="4" spans="1:11" ht="14.7" customHeight="1" x14ac:dyDescent="0.3">
      <c r="A4" s="75"/>
      <c r="B4" s="75"/>
      <c r="C4" s="75"/>
      <c r="D4" s="75"/>
      <c r="E4" s="75"/>
      <c r="F4" s="67" t="s">
        <v>44</v>
      </c>
      <c r="G4" s="6"/>
      <c r="H4" s="6"/>
      <c r="I4" s="6"/>
      <c r="J4" s="6"/>
      <c r="K4" s="7"/>
    </row>
    <row r="5" spans="1:11" x14ac:dyDescent="0.3">
      <c r="A5" s="5" t="s">
        <v>39</v>
      </c>
      <c r="B5" s="8"/>
      <c r="C5" s="9"/>
      <c r="D5" s="9"/>
      <c r="F5" s="10" t="s">
        <v>0</v>
      </c>
      <c r="H5" s="11">
        <v>560</v>
      </c>
      <c r="K5" s="12"/>
    </row>
    <row r="6" spans="1:11" ht="14.7" customHeight="1" x14ac:dyDescent="0.3">
      <c r="B6" s="13"/>
      <c r="F6" s="14"/>
      <c r="K6" s="12"/>
    </row>
    <row r="7" spans="1:11" x14ac:dyDescent="0.3">
      <c r="B7" s="13"/>
      <c r="F7" s="14" t="s">
        <v>1</v>
      </c>
      <c r="H7" s="15">
        <v>560</v>
      </c>
      <c r="K7" s="12"/>
    </row>
    <row r="8" spans="1:11" x14ac:dyDescent="0.3">
      <c r="A8" s="16"/>
      <c r="B8" s="17"/>
      <c r="C8" s="18"/>
      <c r="D8" s="19"/>
      <c r="E8" s="20"/>
      <c r="F8" s="22" t="s">
        <v>2</v>
      </c>
      <c r="G8" s="23" t="s">
        <v>3</v>
      </c>
      <c r="H8" s="24" t="s">
        <v>4</v>
      </c>
      <c r="K8" s="12"/>
    </row>
    <row r="9" spans="1:11" x14ac:dyDescent="0.3">
      <c r="A9" s="25" t="s">
        <v>53</v>
      </c>
      <c r="B9" s="26"/>
      <c r="C9" s="27">
        <v>2500</v>
      </c>
      <c r="D9" s="28">
        <v>1800</v>
      </c>
      <c r="E9" s="20"/>
      <c r="F9" s="22" t="s">
        <v>5</v>
      </c>
      <c r="G9" s="23">
        <v>0.5</v>
      </c>
      <c r="H9" s="15">
        <f>ROUND(G9*$H$7,2)</f>
        <v>280</v>
      </c>
      <c r="K9" s="12"/>
    </row>
    <row r="10" spans="1:11" x14ac:dyDescent="0.3">
      <c r="A10" s="29" t="s">
        <v>6</v>
      </c>
      <c r="B10" s="30" t="s">
        <v>7</v>
      </c>
      <c r="C10" s="31">
        <f>C9*15%</f>
        <v>375</v>
      </c>
      <c r="D10" s="31">
        <f>D9*15%</f>
        <v>270</v>
      </c>
      <c r="F10" s="22" t="s">
        <v>8</v>
      </c>
      <c r="G10" s="23">
        <v>0.7</v>
      </c>
      <c r="H10" s="15">
        <f t="shared" ref="H10:H22" si="0">ROUND(G10*$H$7,2)</f>
        <v>392</v>
      </c>
      <c r="K10" s="12"/>
    </row>
    <row r="11" spans="1:11" x14ac:dyDescent="0.3">
      <c r="A11" s="29" t="s">
        <v>9</v>
      </c>
      <c r="B11" s="30" t="s">
        <v>10</v>
      </c>
      <c r="C11" s="31">
        <f>C9*5%</f>
        <v>125</v>
      </c>
      <c r="D11" s="31">
        <f>D9*5%</f>
        <v>90</v>
      </c>
      <c r="E11" s="32"/>
      <c r="F11" s="22" t="s">
        <v>11</v>
      </c>
      <c r="G11" s="23">
        <v>1</v>
      </c>
      <c r="H11" s="15">
        <f t="shared" si="0"/>
        <v>560</v>
      </c>
      <c r="K11" s="12"/>
    </row>
    <row r="12" spans="1:11" ht="43.2" x14ac:dyDescent="0.3">
      <c r="A12" s="29" t="s">
        <v>12</v>
      </c>
      <c r="B12" s="33" t="s">
        <v>13</v>
      </c>
      <c r="C12" s="31">
        <f>C10+C11</f>
        <v>500</v>
      </c>
      <c r="D12" s="31">
        <f>D10+D11</f>
        <v>360</v>
      </c>
      <c r="E12" s="32"/>
      <c r="F12" s="22" t="s">
        <v>14</v>
      </c>
      <c r="G12" s="23">
        <v>1.4</v>
      </c>
      <c r="H12" s="15">
        <f t="shared" si="0"/>
        <v>784</v>
      </c>
      <c r="K12" s="12"/>
    </row>
    <row r="13" spans="1:11" x14ac:dyDescent="0.3">
      <c r="A13" s="16" t="s">
        <v>15</v>
      </c>
      <c r="B13" s="34" t="s">
        <v>16</v>
      </c>
      <c r="C13" s="35">
        <f>C9-C12</f>
        <v>2000</v>
      </c>
      <c r="D13" s="35">
        <f>D9-D12</f>
        <v>1440</v>
      </c>
      <c r="E13" s="32"/>
      <c r="F13" s="22" t="s">
        <v>17</v>
      </c>
      <c r="G13" s="23">
        <v>1.9</v>
      </c>
      <c r="H13" s="15">
        <f t="shared" si="0"/>
        <v>1064</v>
      </c>
      <c r="K13" s="12"/>
    </row>
    <row r="14" spans="1:11" x14ac:dyDescent="0.3">
      <c r="A14" s="16" t="s">
        <v>40</v>
      </c>
      <c r="B14" s="73" t="s">
        <v>41</v>
      </c>
      <c r="C14" s="35">
        <v>560</v>
      </c>
      <c r="D14" s="35">
        <v>560</v>
      </c>
      <c r="E14" s="36"/>
      <c r="F14" s="22" t="s">
        <v>18</v>
      </c>
      <c r="G14" s="23">
        <v>2.5</v>
      </c>
      <c r="H14" s="15">
        <f t="shared" si="0"/>
        <v>1400</v>
      </c>
      <c r="K14" s="12"/>
    </row>
    <row r="15" spans="1:11" x14ac:dyDescent="0.3">
      <c r="A15" s="16"/>
      <c r="B15" s="60" t="s">
        <v>42</v>
      </c>
      <c r="C15" s="35">
        <v>280</v>
      </c>
      <c r="D15" s="35">
        <v>0</v>
      </c>
      <c r="E15" s="21"/>
      <c r="F15" s="22" t="s">
        <v>21</v>
      </c>
      <c r="G15" s="23">
        <v>3.2</v>
      </c>
      <c r="H15" s="15">
        <f t="shared" si="0"/>
        <v>1792</v>
      </c>
      <c r="K15" s="12"/>
    </row>
    <row r="16" spans="1:11" x14ac:dyDescent="0.3">
      <c r="A16" s="16"/>
      <c r="B16" s="60" t="s">
        <v>43</v>
      </c>
      <c r="C16" s="35">
        <v>280</v>
      </c>
      <c r="D16" s="35">
        <v>0</v>
      </c>
      <c r="E16" s="21"/>
      <c r="F16" s="22"/>
      <c r="G16" s="23"/>
      <c r="H16" s="15"/>
      <c r="K16" s="12"/>
    </row>
    <row r="17" spans="1:11" x14ac:dyDescent="0.3">
      <c r="A17" s="16" t="s">
        <v>47</v>
      </c>
      <c r="B17" s="60"/>
      <c r="C17" s="35">
        <f>C14+C15+C16</f>
        <v>1120</v>
      </c>
      <c r="D17" s="35">
        <f>D14+D15+D16</f>
        <v>560</v>
      </c>
      <c r="E17" s="21"/>
      <c r="F17" s="22" t="s">
        <v>23</v>
      </c>
      <c r="G17" s="23">
        <v>4</v>
      </c>
      <c r="H17" s="15">
        <f t="shared" si="0"/>
        <v>2240</v>
      </c>
      <c r="K17" s="12"/>
    </row>
    <row r="18" spans="1:11" ht="43.2" customHeight="1" x14ac:dyDescent="0.3">
      <c r="A18" s="16" t="s">
        <v>19</v>
      </c>
      <c r="B18" s="34" t="s">
        <v>20</v>
      </c>
      <c r="C18" s="35">
        <f>C13-C17</f>
        <v>880</v>
      </c>
      <c r="D18" s="35">
        <f>D13-D17</f>
        <v>880</v>
      </c>
      <c r="E18" s="32"/>
      <c r="F18" s="22" t="s">
        <v>24</v>
      </c>
      <c r="G18" s="23">
        <v>4.9000000000000004</v>
      </c>
      <c r="H18" s="15">
        <f t="shared" si="0"/>
        <v>2744</v>
      </c>
      <c r="K18" s="12"/>
    </row>
    <row r="19" spans="1:11" ht="28.8" x14ac:dyDescent="0.3">
      <c r="A19" s="37" t="s">
        <v>22</v>
      </c>
      <c r="B19" s="38" t="s">
        <v>48</v>
      </c>
      <c r="C19" s="39">
        <f>C18*20%</f>
        <v>176</v>
      </c>
      <c r="D19" s="39">
        <f>D18*20%</f>
        <v>176</v>
      </c>
      <c r="E19" s="21"/>
      <c r="F19" s="43" t="s">
        <v>25</v>
      </c>
      <c r="G19" s="23">
        <v>0.5</v>
      </c>
      <c r="H19" s="15">
        <f t="shared" si="0"/>
        <v>280</v>
      </c>
      <c r="K19" s="12"/>
    </row>
    <row r="20" spans="1:11" ht="28.8" x14ac:dyDescent="0.3">
      <c r="A20" s="37" t="s">
        <v>30</v>
      </c>
      <c r="B20" s="38" t="s">
        <v>49</v>
      </c>
      <c r="C20" s="39"/>
      <c r="D20" s="39"/>
      <c r="E20" s="36"/>
      <c r="F20" s="14"/>
      <c r="K20" s="12"/>
    </row>
    <row r="21" spans="1:11" x14ac:dyDescent="0.3">
      <c r="A21" s="37" t="s">
        <v>34</v>
      </c>
      <c r="B21" s="38"/>
      <c r="C21" s="39">
        <f>C19</f>
        <v>176</v>
      </c>
      <c r="D21" s="39">
        <f>D19</f>
        <v>176</v>
      </c>
      <c r="E21" s="32"/>
      <c r="F21" s="22" t="s">
        <v>33</v>
      </c>
      <c r="G21" s="23">
        <v>0.3</v>
      </c>
      <c r="H21" s="15">
        <f t="shared" si="0"/>
        <v>168</v>
      </c>
      <c r="K21" s="12"/>
    </row>
    <row r="22" spans="1:11" ht="28.8" x14ac:dyDescent="0.3">
      <c r="A22" s="40" t="s">
        <v>31</v>
      </c>
      <c r="B22" s="41" t="s">
        <v>52</v>
      </c>
      <c r="C22" s="42">
        <f>C13-C21</f>
        <v>1824</v>
      </c>
      <c r="D22" s="42">
        <f>D13-D21</f>
        <v>1264</v>
      </c>
      <c r="E22" s="32"/>
      <c r="F22" s="43" t="s">
        <v>35</v>
      </c>
      <c r="G22" s="23">
        <v>1</v>
      </c>
      <c r="H22" s="15">
        <f t="shared" si="0"/>
        <v>560</v>
      </c>
      <c r="K22" s="12"/>
    </row>
    <row r="23" spans="1:11" ht="57.6" x14ac:dyDescent="0.3">
      <c r="A23" s="44" t="s">
        <v>26</v>
      </c>
      <c r="B23" s="45" t="s">
        <v>32</v>
      </c>
      <c r="C23" s="46">
        <f>C9*16.5%</f>
        <v>412.5</v>
      </c>
      <c r="D23" s="46">
        <f>D9*16.5%</f>
        <v>297</v>
      </c>
      <c r="E23" s="32"/>
      <c r="F23" s="14" t="s">
        <v>28</v>
      </c>
      <c r="K23" s="12"/>
    </row>
    <row r="24" spans="1:11" ht="28.8" x14ac:dyDescent="0.3">
      <c r="A24" s="47" t="s">
        <v>37</v>
      </c>
      <c r="B24" s="48" t="s">
        <v>27</v>
      </c>
      <c r="C24" s="49">
        <f>C9+C23</f>
        <v>2912.5</v>
      </c>
      <c r="D24" s="49">
        <f>D9+D23</f>
        <v>2097</v>
      </c>
      <c r="F24" s="14" t="s">
        <v>46</v>
      </c>
      <c r="G24" s="53"/>
      <c r="H24" s="53"/>
      <c r="I24" s="53"/>
      <c r="J24" s="53"/>
      <c r="K24" s="54"/>
    </row>
    <row r="25" spans="1:11" x14ac:dyDescent="0.3">
      <c r="A25" s="68"/>
      <c r="B25" s="69"/>
      <c r="C25" s="70"/>
      <c r="D25" s="70"/>
      <c r="E25" s="51"/>
      <c r="F25" s="52" t="s">
        <v>45</v>
      </c>
    </row>
    <row r="27" spans="1:11" x14ac:dyDescent="0.3">
      <c r="A27" s="50"/>
      <c r="B27" s="51"/>
      <c r="C27" s="51"/>
      <c r="D27" s="51"/>
      <c r="F27" s="71" t="s">
        <v>50</v>
      </c>
    </row>
    <row r="28" spans="1:11" x14ac:dyDescent="0.3">
      <c r="F28" s="52" t="s">
        <v>51</v>
      </c>
      <c r="G28" s="53"/>
      <c r="H28" s="53"/>
      <c r="I28" s="53"/>
      <c r="J28" s="53"/>
      <c r="K28" s="54"/>
    </row>
    <row r="29" spans="1:11" x14ac:dyDescent="0.3">
      <c r="B29" s="72" t="s">
        <v>55</v>
      </c>
      <c r="C29" s="64"/>
      <c r="D29" s="64"/>
    </row>
    <row r="30" spans="1:11" x14ac:dyDescent="0.3">
      <c r="B30" s="65" t="s">
        <v>54</v>
      </c>
      <c r="C30" s="61"/>
      <c r="D30" s="62"/>
    </row>
    <row r="31" spans="1:11" x14ac:dyDescent="0.3">
      <c r="B31" s="64" t="s">
        <v>56</v>
      </c>
      <c r="C31" s="63"/>
      <c r="D31" s="63"/>
      <c r="F31" s="76" t="s">
        <v>29</v>
      </c>
      <c r="G31" s="77"/>
      <c r="H31" s="77"/>
      <c r="I31" s="77"/>
      <c r="J31" s="77"/>
      <c r="K31" s="78"/>
    </row>
    <row r="32" spans="1:11" x14ac:dyDescent="0.3">
      <c r="D32" s="21"/>
      <c r="F32" s="14" t="s">
        <v>36</v>
      </c>
      <c r="K32" s="12"/>
    </row>
    <row r="34" spans="1:3" x14ac:dyDescent="0.3">
      <c r="C34" s="66"/>
    </row>
    <row r="36" spans="1:3" x14ac:dyDescent="0.3">
      <c r="A36" s="55"/>
      <c r="B36" s="55"/>
      <c r="C36" s="56"/>
    </row>
    <row r="37" spans="1:3" x14ac:dyDescent="0.3">
      <c r="A37" s="3"/>
      <c r="B37" s="3"/>
      <c r="C37" s="57"/>
    </row>
    <row r="38" spans="1:3" x14ac:dyDescent="0.3">
      <c r="A38" s="3"/>
      <c r="B38" s="3"/>
      <c r="C38" s="58"/>
    </row>
    <row r="39" spans="1:3" x14ac:dyDescent="0.3">
      <c r="A39" s="3"/>
      <c r="B39" s="3"/>
      <c r="C39" s="57"/>
    </row>
    <row r="40" spans="1:3" x14ac:dyDescent="0.3">
      <c r="A40" s="3"/>
      <c r="B40" s="3"/>
      <c r="C40" s="57"/>
    </row>
    <row r="41" spans="1:3" x14ac:dyDescent="0.3">
      <c r="A41" s="3"/>
      <c r="B41" s="3"/>
      <c r="C41" s="57"/>
    </row>
    <row r="42" spans="1:3" x14ac:dyDescent="0.3">
      <c r="A42" s="3"/>
      <c r="B42" s="3"/>
      <c r="C42" s="57"/>
    </row>
    <row r="43" spans="1:3" x14ac:dyDescent="0.3">
      <c r="A43" s="3"/>
      <c r="B43" s="3"/>
      <c r="C43" s="57"/>
    </row>
    <row r="44" spans="1:3" x14ac:dyDescent="0.3">
      <c r="A44" s="3"/>
      <c r="B44" s="3"/>
      <c r="C44" s="57"/>
    </row>
    <row r="45" spans="1:3" x14ac:dyDescent="0.3">
      <c r="A45" s="3"/>
      <c r="B45" s="3"/>
    </row>
    <row r="46" spans="1:3" x14ac:dyDescent="0.3">
      <c r="C46" s="59"/>
    </row>
  </sheetData>
  <mergeCells count="2">
    <mergeCell ref="A1:E4"/>
    <mergeCell ref="F31:K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Obračun 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Milun</dc:creator>
  <cp:lastModifiedBy>Ivan Mamić</cp:lastModifiedBy>
  <dcterms:created xsi:type="dcterms:W3CDTF">2015-06-05T18:17:20Z</dcterms:created>
  <dcterms:modified xsi:type="dcterms:W3CDTF">2023-12-03T15:05:27Z</dcterms:modified>
</cp:coreProperties>
</file>